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enterprisecommunity.sharepoint.com/sites/CHFADeveloperGuide-InternalTeamChannel/Shared Documents/Internal Team Channel/Phase II - Guide Development/Materials for Nate and Aaron/CHFA Site Final Content/Tool Content/Financial Modeling/"/>
    </mc:Choice>
  </mc:AlternateContent>
  <xr:revisionPtr revIDLastSave="889" documentId="8_{7A58A5F7-E5AC-4CC3-AF3E-800CB4971E0E}" xr6:coauthVersionLast="47" xr6:coauthVersionMax="47" xr10:uidLastSave="{9C8031A4-F1F6-4B1B-B99C-DAD3A3F7A5EE}"/>
  <bookViews>
    <workbookView xWindow="-120" yWindow="-120" windowWidth="29040" windowHeight="15990" activeTab="3" xr2:uid="{C87622CC-B14B-4383-B157-5C2698335D43}"/>
  </bookViews>
  <sheets>
    <sheet name="About this Tool" sheetId="6" r:id="rId1"/>
    <sheet name="Definition of Terms" sheetId="9" r:id="rId2"/>
    <sheet name="New Construction or Rehab" sheetId="2" r:id="rId3"/>
    <sheet name="Refinance and Rehab" sheetId="8"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8" l="1"/>
  <c r="F28" i="2"/>
  <c r="F36" i="8"/>
  <c r="F35" i="8"/>
  <c r="F21" i="8"/>
  <c r="F21" i="2"/>
  <c r="F19" i="2"/>
  <c r="F25" i="8"/>
  <c r="F12" i="8"/>
  <c r="F7" i="8"/>
  <c r="F9" i="8" s="1"/>
  <c r="F10" i="8" s="1"/>
  <c r="F15" i="8" s="1"/>
  <c r="F6" i="8"/>
  <c r="F18" i="8" s="1"/>
  <c r="F13" i="8" l="1"/>
  <c r="F19" i="8"/>
  <c r="B25" i="8" s="1"/>
  <c r="F31" i="8"/>
  <c r="F22" i="8" l="1"/>
  <c r="F32" i="8" l="1"/>
  <c r="F26" i="8"/>
  <c r="F29" i="8" l="1"/>
  <c r="F27" i="8"/>
  <c r="F25" i="2" l="1"/>
  <c r="F7" i="2"/>
  <c r="F6" i="2"/>
  <c r="F12" i="2" s="1"/>
  <c r="F18" i="2" l="1"/>
  <c r="B25" i="2" l="1"/>
  <c r="F9" i="2"/>
  <c r="F10" i="2" s="1"/>
  <c r="F15" i="2" s="1"/>
  <c r="F35" i="2" l="1"/>
  <c r="F36" i="2" s="1"/>
  <c r="F29" i="2"/>
  <c r="F31" i="2"/>
  <c r="F32" i="2" s="1"/>
  <c r="F22" i="2"/>
  <c r="F26" i="2"/>
  <c r="F13" i="2"/>
  <c r="F27" i="2" l="1"/>
</calcChain>
</file>

<file path=xl/sharedStrings.xml><?xml version="1.0" encoding="utf-8"?>
<sst xmlns="http://schemas.openxmlformats.org/spreadsheetml/2006/main" count="188" uniqueCount="97">
  <si>
    <t># units</t>
  </si>
  <si>
    <t>2-bedroom</t>
  </si>
  <si>
    <t>Other Income</t>
  </si>
  <si>
    <t>Replacement Reserves (enter per unit)</t>
  </si>
  <si>
    <t>Expense Ratio</t>
  </si>
  <si>
    <t>Net Operating Income</t>
  </si>
  <si>
    <t>Debt Service Constant</t>
  </si>
  <si>
    <t>Annual Mortgage Payments</t>
  </si>
  <si>
    <t>Existing Replacement Reserves</t>
  </si>
  <si>
    <t>Other Sources</t>
  </si>
  <si>
    <t>Monthly Rent</t>
  </si>
  <si>
    <t>Average Annual Vacancy Rate</t>
  </si>
  <si>
    <t>Total Potential Gross Rent</t>
  </si>
  <si>
    <t>Total Units</t>
  </si>
  <si>
    <t>Annual Vacancy Loss</t>
  </si>
  <si>
    <t>Development Costs</t>
  </si>
  <si>
    <t>Total Construction Cost</t>
  </si>
  <si>
    <t>Estimated Soft Costs</t>
  </si>
  <si>
    <t>Other Costs</t>
  </si>
  <si>
    <t>Development Financing</t>
  </si>
  <si>
    <t>Term / Amortization (years)</t>
  </si>
  <si>
    <t>Debt Service Coverage Ratio</t>
  </si>
  <si>
    <t>Interest Rate (including MIP if necessary)</t>
  </si>
  <si>
    <t>Total Development Cost Per Unit</t>
  </si>
  <si>
    <t>Loan Amount</t>
  </si>
  <si>
    <t>Total Development Cost</t>
  </si>
  <si>
    <t>Total Effective Gross Income</t>
  </si>
  <si>
    <t>Total Operating Expenses</t>
  </si>
  <si>
    <t xml:space="preserve">First Mortgage </t>
  </si>
  <si>
    <t>Actual DCR - Year 1 (First Mortgage Only)</t>
  </si>
  <si>
    <t>Total funding needed beyond first mortgage</t>
  </si>
  <si>
    <t>Other Funding Sources</t>
  </si>
  <si>
    <t>Owner/Developer Equity</t>
  </si>
  <si>
    <t>Investor Equity</t>
  </si>
  <si>
    <t>Tax Credit Equity</t>
  </si>
  <si>
    <t>Grants/Soft Debt</t>
  </si>
  <si>
    <t>Total Remaining Gap (red) or overage (black)</t>
  </si>
  <si>
    <t>1-bedroom</t>
  </si>
  <si>
    <t>Mortgage Amount Supportable (based on NOI)</t>
  </si>
  <si>
    <t>Cash flow available after first mortgage payment</t>
  </si>
  <si>
    <t>Acquisition Costs</t>
  </si>
  <si>
    <t>Loan to Cost (TDC) Ratio</t>
  </si>
  <si>
    <t>Does Loan Exceed Amount Supportable?</t>
  </si>
  <si>
    <t>Existing Mortgage Balance</t>
  </si>
  <si>
    <t>Completed Property Characteristics</t>
  </si>
  <si>
    <t>Unit Types</t>
  </si>
  <si>
    <t>ABOUT THIS TOOL</t>
  </si>
  <si>
    <t>HOW TO USE</t>
  </si>
  <si>
    <r>
      <t xml:space="preserve">This tool was created by the Colorado Housing and Finance Authority (CHFA) as part of its Affordable Housing Developers Guide, available at </t>
    </r>
    <r>
      <rPr>
        <u/>
        <sz val="11"/>
        <color theme="4"/>
        <rFont val="Calibri"/>
        <family val="2"/>
        <scheme val="minor"/>
      </rPr>
      <t>https://developers-guide.chfainfo.com/</t>
    </r>
    <r>
      <rPr>
        <sz val="11"/>
        <color theme="1"/>
        <rFont val="Calibri"/>
        <family val="2"/>
        <scheme val="minor"/>
      </rPr>
      <t xml:space="preserve">.
It is intended to help developers do a back-of-the-envelope analysis for their development to assess basic project feasibility and think through sources of funding that may be needed beyond a loan. Because this tool does not contain an operating pro forma, it does not include estimates for returns on equity, which will be another key consideration for financial viability.
As with any back-of-the-envelope analysis process, it is intended to be a quick and simple tool that provides rough estimates based on a simple set of assumptions. It does not allow for a robust determination of financial feasibility or viability. It also does not contain sufficient information to be used in applications for funding or financing and should not be interpreted as providing advice from CHFA on whether to pursue a development. For more information and guidance about financial feasibility analysis, including a link to a robust development budget and operating pro forma tool, see the Financial Feasibility chapter of CHFA's guide: </t>
    </r>
    <r>
      <rPr>
        <u/>
        <sz val="11"/>
        <color theme="4"/>
        <rFont val="Calibri"/>
        <family val="2"/>
        <scheme val="minor"/>
      </rPr>
      <t>https://developers-guide.chfainfo.com/financial-feasibility/</t>
    </r>
  </si>
  <si>
    <t>Operating Expenses Per Unit Per Year</t>
  </si>
  <si>
    <t>Total income from all other sources associated with the development other than rents collected such as laundry facilities.</t>
  </si>
  <si>
    <t>The annual per unit contributions to your replacement reserve to cover the replacement of major building systems when needed.</t>
  </si>
  <si>
    <t>The sum of rent income and other income minus the rent lost due to vacancy.</t>
  </si>
  <si>
    <t>The estimated annual revenue that will be lost due to vacancies (i.e. rent that is not collected).</t>
  </si>
  <si>
    <t>The total amount of rent that could be collected in a year of operating this property if there were no vacancies.</t>
  </si>
  <si>
    <t>The total number of units the property will have at this rent level</t>
  </si>
  <si>
    <t>The rent collected for units of this type. If this amount includes costs to cover utility costs, ensure that those costs are also captured in your estimate of the Operating Expenses Per Unit Per Year.</t>
  </si>
  <si>
    <t>The total estimated property-level operating expenses based on the per-unit expenses.</t>
  </si>
  <si>
    <t>The ratio of expenses to the Total Effective Gross Income</t>
  </si>
  <si>
    <t>The property's Total Effective Gross Income less the Total Operating Expenses. This is the total annual amount available to pay the debt service, investor returns and generate cash flow from the property</t>
  </si>
  <si>
    <t>(Refinance/Rehab only) For properties that have an existing mortgage, this is the balance remaining on the loan that will need to be paid off during a refinance. This may also be referred to by your lender as a "payoff amount."</t>
  </si>
  <si>
    <t>The cost to acquire the land and any existing structures. This should be available from a broker or listing service.</t>
  </si>
  <si>
    <t>Hard Costs (per unit)</t>
  </si>
  <si>
    <t>This is simply a label to help you specify the types of units your property will contain. It is not used for any calculations. Units with similar rent amounts can be recorded on the same line. If the property will have non-residential spaces that will be rented, these can be included as well.</t>
  </si>
  <si>
    <t>Soft Costs (enter as % of the total land and hard costs)</t>
  </si>
  <si>
    <t>Soft Costs (enter as % of the total acquisition and hard costs)</t>
  </si>
  <si>
    <t>Any other costs you expect to incur through the course of development.</t>
  </si>
  <si>
    <t>The total estimated soft costs for the property based on the percentage specified.</t>
  </si>
  <si>
    <t>The total estimated construction cost for the property.</t>
  </si>
  <si>
    <t>The total development cost for the property, inclusive of acquisition, hard, soft, and other costs.</t>
  </si>
  <si>
    <t>The total development cost for the property divided by the total number of units.</t>
  </si>
  <si>
    <t>The loan that will serve as the primary source of financing for this development.</t>
  </si>
  <si>
    <t>The total principal of the loan at origination.</t>
  </si>
  <si>
    <t>The period of time over which the loan will be repaid. This model assumes the loan is fully amortized (meaning principal and interest are fully repaid over a set period of time, similar to how typical home mortgages are structured). However, note that other types of loans may also be available for your development that function differently (such as interest-only loans).</t>
  </si>
  <si>
    <t>The annual interest rate on the loan, inclusive of any mortgage insurance premiums (MIP).</t>
  </si>
  <si>
    <t>The minimum ratio of the property's net operating income to the debt service payments (in this case on the first mortgage only). This is a threshold specified by lenders your property must meet in order to qualify for a loan.</t>
  </si>
  <si>
    <t>(Refinance/Rehab only) Funds currently in your property's replacement reserves account.</t>
  </si>
  <si>
    <t>These funding sources are all treated identically in this tool, but are broken out here to help you think through the types of sources you might rely on for your development</t>
  </si>
  <si>
    <t>Funds you expect to receive through Housing, Historic or other tax credits.</t>
  </si>
  <si>
    <t>Funds you expect to receive that will not require repayment.</t>
  </si>
  <si>
    <t>Funds you expect to receive from an investor who will be seeking some form of return on their investment. In most cases this return will need to be taken out of the cash flow available after payments on debt service.</t>
  </si>
  <si>
    <t>Any other sources of funds you expect to utilize for this development.</t>
  </si>
  <si>
    <t>Funds you expect to put into the development yourself/from your organization.</t>
  </si>
  <si>
    <t>Also referred to as the loan constant. This is the annual debt service on a loan compared to the total principal of the loan.</t>
  </si>
  <si>
    <t>The amount of the loan relative to the total development cost of the project. Loan products generally specify a maximum loan to cost or loan to property value ratio to qualify for a loan.</t>
  </si>
  <si>
    <t>The total annual debt service for the first mortgage, assuming a fully amortized loan.</t>
  </si>
  <si>
    <t>The amount of the net operating income remaining annually after the debt service on the first mortgage has been paid. This represents the funds available to pay out returns to investors, collect deferred developer fees or function as cash flow to the developer.</t>
  </si>
  <si>
    <t>When estimating this amount; consider the cost of fees (including any upfront developer fee); consultants; financing costs; operating reserves; and tax, title and insurance</t>
  </si>
  <si>
    <t>The maximum mortgage supported by the property's net operating income based on the specified debt service coverage ratio.</t>
  </si>
  <si>
    <t>If the loan amount you specified is greater than the maximum mortgage supportable, this cell will flag this problem for your attention by turning orange.</t>
  </si>
  <si>
    <t>Given the project's total development cost and the amount of the first mortgage (and existing replacement reserves balance for refinance/rehab projects), this is the total amount of funds that you will need to cover using other funding sources.</t>
  </si>
  <si>
    <t>Given the additional funding sources you specified, this is the gap or surplus you can expect for your development.</t>
  </si>
  <si>
    <t>When estimating this amount consider per unit construction costs (e.g., material, labor, administration); the cost of furniture, fixtures and equipment, pro-rated property-level construction such as infrastructure improvements, and construction-related contingencies</t>
  </si>
  <si>
    <t>The debt service coverage ratio (DSCR or DCR) for the first mortgage of the stabilized property.</t>
  </si>
  <si>
    <t xml:space="preserve">There are two versions of the calculator - one for new construction or acquisition/rehabilitation developments and one for those seeking to refinance and rehabilitate a property they already own and operate.
To use either tool, fill in the information in the green-shaded cells in the left-hand columns of the sheet. Calculated values are organized along the right-hand side of the sheet. These provide estimates of key indicators such as the estimated cash flow for a development and whether an expected loan amount will exceed the maximum loan allowed by the development's income. Adjust values as needed to achieve a solution that is feasible.
Once you are farther along in your development process and have more information about your development, you will conduct a more robust financial feasibility assessment using a more detailed model. </t>
  </si>
  <si>
    <t>The average percentage of units that will be vacant throughout the year.</t>
  </si>
  <si>
    <t>The total cost of operating each unit including pro-rated property level costs such as maintenance, landscaping and property taxes. If your monthly rent will include utility costs, ensure that the cost of those utilities is captured as an expense as well.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</si>
</sst>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quot;$&quot;#,##0"/>
    <numFmt numFmtId="165" formatCode="0.0%"/>
    <numFmt numFmtId="166" formatCode="_(&quot;$&quot;* #,##0_);_(&quot;$&quot;* \(#,##0\);_(&quot;$&quot;*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1"/>
      <name val="Calibri"/>
      <family val="2"/>
      <scheme val="minor"/>
    </font>
    <font>
      <u/>
      <sz val="11"/>
      <color theme="4"/>
      <name val="Calibri"/>
      <family val="2"/>
      <scheme val="minor"/>
    </font>
    <font>
      <b/>
      <sz val="14"/>
      <color theme="4"/>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4" tint="0.59999389629810485"/>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72">
    <xf numFmtId="0" fontId="0" fillId="0" borderId="0" xfId="0"/>
    <xf numFmtId="0" fontId="2" fillId="0" borderId="1" xfId="0" applyFont="1" applyBorder="1" applyAlignment="1">
      <alignment horizontal="center" wrapText="1"/>
    </xf>
    <xf numFmtId="6" fontId="0" fillId="0" borderId="0" xfId="0" applyNumberFormat="1"/>
    <xf numFmtId="0" fontId="2" fillId="0" borderId="1" xfId="0" applyFont="1" applyBorder="1" applyAlignment="1">
      <alignment horizontal="center"/>
    </xf>
    <xf numFmtId="0" fontId="2" fillId="0" borderId="0" xfId="0" applyFont="1"/>
    <xf numFmtId="164" fontId="4" fillId="2" borderId="2" xfId="0" applyNumberFormat="1" applyFont="1" applyFill="1" applyBorder="1" applyAlignment="1"/>
    <xf numFmtId="6" fontId="4" fillId="2" borderId="2" xfId="0" applyNumberFormat="1" applyFont="1" applyFill="1" applyBorder="1" applyAlignment="1">
      <alignment horizontal="right"/>
    </xf>
    <xf numFmtId="9" fontId="4" fillId="2" borderId="2" xfId="0" applyNumberFormat="1" applyFont="1" applyFill="1" applyBorder="1" applyAlignment="1">
      <alignment horizontal="right"/>
    </xf>
    <xf numFmtId="0" fontId="4" fillId="2" borderId="2" xfId="0" applyFont="1" applyFill="1" applyBorder="1" applyAlignment="1">
      <alignment horizontal="right"/>
    </xf>
    <xf numFmtId="0" fontId="3" fillId="3" borderId="3" xfId="0" applyFont="1" applyFill="1" applyBorder="1"/>
    <xf numFmtId="0" fontId="2" fillId="0" borderId="6" xfId="0" applyFont="1" applyBorder="1" applyAlignment="1">
      <alignment horizontal="left" wrapText="1"/>
    </xf>
    <xf numFmtId="0" fontId="0" fillId="0" borderId="0" xfId="0" applyBorder="1"/>
    <xf numFmtId="0" fontId="2" fillId="0" borderId="7" xfId="0" applyFont="1" applyBorder="1" applyAlignment="1">
      <alignment horizontal="center"/>
    </xf>
    <xf numFmtId="0" fontId="4" fillId="2" borderId="8" xfId="0" applyFont="1" applyFill="1" applyBorder="1"/>
    <xf numFmtId="0" fontId="0" fillId="0" borderId="7" xfId="0" applyBorder="1"/>
    <xf numFmtId="0" fontId="0" fillId="0" borderId="0" xfId="0" applyFont="1" applyBorder="1"/>
    <xf numFmtId="0" fontId="0" fillId="0" borderId="7" xfId="0" applyFont="1" applyBorder="1" applyAlignment="1">
      <alignment horizontal="right"/>
    </xf>
    <xf numFmtId="6" fontId="0" fillId="0" borderId="7" xfId="0" applyNumberFormat="1" applyFont="1" applyBorder="1" applyAlignment="1">
      <alignment horizontal="right"/>
    </xf>
    <xf numFmtId="0" fontId="0" fillId="0" borderId="9" xfId="0" applyBorder="1"/>
    <xf numFmtId="0" fontId="0" fillId="0" borderId="7" xfId="0" applyBorder="1" applyAlignment="1">
      <alignment horizontal="right"/>
    </xf>
    <xf numFmtId="0" fontId="0" fillId="0" borderId="0" xfId="0" applyBorder="1" applyAlignment="1">
      <alignment horizontal="center"/>
    </xf>
    <xf numFmtId="6" fontId="0" fillId="0" borderId="0" xfId="0" applyNumberFormat="1" applyBorder="1" applyAlignment="1">
      <alignment horizontal="center"/>
    </xf>
    <xf numFmtId="6" fontId="0" fillId="0" borderId="7" xfId="0" applyNumberFormat="1" applyBorder="1" applyAlignment="1">
      <alignment horizontal="right"/>
    </xf>
    <xf numFmtId="0" fontId="0" fillId="0" borderId="0" xfId="0" applyBorder="1" applyAlignment="1">
      <alignment horizontal="right"/>
    </xf>
    <xf numFmtId="164" fontId="0" fillId="0" borderId="7" xfId="0" applyNumberFormat="1" applyFont="1" applyBorder="1" applyAlignment="1">
      <alignment horizontal="right"/>
    </xf>
    <xf numFmtId="165" fontId="0" fillId="0" borderId="7" xfId="1" applyNumberFormat="1" applyFont="1" applyBorder="1" applyAlignment="1">
      <alignment horizontal="right"/>
    </xf>
    <xf numFmtId="0" fontId="0" fillId="0" borderId="10" xfId="0" applyBorder="1"/>
    <xf numFmtId="0" fontId="0" fillId="0" borderId="11" xfId="0" applyBorder="1"/>
    <xf numFmtId="0" fontId="0" fillId="0" borderId="11" xfId="0" applyBorder="1" applyAlignment="1">
      <alignment horizontal="center"/>
    </xf>
    <xf numFmtId="164" fontId="0" fillId="0" borderId="7" xfId="0" applyNumberFormat="1" applyBorder="1" applyAlignment="1">
      <alignment horizontal="right"/>
    </xf>
    <xf numFmtId="0" fontId="2" fillId="0" borderId="0" xfId="0" applyFont="1" applyBorder="1"/>
    <xf numFmtId="164" fontId="2" fillId="0" borderId="7" xfId="0" applyNumberFormat="1" applyFont="1" applyBorder="1" applyAlignment="1">
      <alignment horizontal="right"/>
    </xf>
    <xf numFmtId="0" fontId="2" fillId="0" borderId="11" xfId="0" applyFont="1" applyBorder="1"/>
    <xf numFmtId="164" fontId="2" fillId="0" borderId="12" xfId="0" applyNumberFormat="1" applyFont="1" applyBorder="1" applyAlignment="1">
      <alignment horizontal="right"/>
    </xf>
    <xf numFmtId="6" fontId="2" fillId="0" borderId="12" xfId="0" applyNumberFormat="1" applyFont="1" applyBorder="1" applyAlignment="1">
      <alignment horizontal="right"/>
    </xf>
    <xf numFmtId="9" fontId="0" fillId="0" borderId="0" xfId="1" applyFont="1"/>
    <xf numFmtId="166" fontId="0" fillId="0" borderId="0" xfId="2" applyNumberFormat="1" applyFont="1"/>
    <xf numFmtId="164" fontId="4" fillId="2" borderId="2" xfId="0" applyNumberFormat="1" applyFont="1" applyFill="1" applyBorder="1"/>
    <xf numFmtId="0" fontId="0" fillId="2" borderId="2" xfId="0" applyFill="1" applyBorder="1"/>
    <xf numFmtId="10" fontId="0" fillId="2" borderId="2" xfId="1" applyNumberFormat="1" applyFont="1" applyFill="1" applyBorder="1"/>
    <xf numFmtId="2" fontId="0" fillId="2" borderId="2" xfId="0" applyNumberFormat="1" applyFill="1" applyBorder="1"/>
    <xf numFmtId="0" fontId="2" fillId="0" borderId="9" xfId="0" applyFont="1" applyBorder="1"/>
    <xf numFmtId="10" fontId="0" fillId="0" borderId="7" xfId="1" applyNumberFormat="1" applyFont="1" applyBorder="1"/>
    <xf numFmtId="164" fontId="0" fillId="0" borderId="7" xfId="0" applyNumberFormat="1" applyBorder="1"/>
    <xf numFmtId="9" fontId="0" fillId="0" borderId="7" xfId="1" applyFont="1" applyBorder="1"/>
    <xf numFmtId="2" fontId="0" fillId="0" borderId="7" xfId="0" applyNumberFormat="1" applyBorder="1"/>
    <xf numFmtId="164" fontId="0" fillId="0" borderId="0" xfId="0" applyNumberFormat="1" applyBorder="1" applyAlignment="1">
      <alignment horizontal="center"/>
    </xf>
    <xf numFmtId="6" fontId="0" fillId="0" borderId="7" xfId="0" applyNumberFormat="1" applyBorder="1"/>
    <xf numFmtId="6" fontId="2" fillId="0" borderId="12" xfId="0" applyNumberFormat="1" applyFont="1" applyBorder="1"/>
    <xf numFmtId="164" fontId="4" fillId="2" borderId="2" xfId="2" applyNumberFormat="1" applyFont="1" applyFill="1" applyBorder="1"/>
    <xf numFmtId="164" fontId="0" fillId="2" borderId="2" xfId="2" applyNumberFormat="1" applyFont="1" applyFill="1" applyBorder="1"/>
    <xf numFmtId="0" fontId="0" fillId="0" borderId="0" xfId="0" applyFill="1" applyBorder="1"/>
    <xf numFmtId="44" fontId="0" fillId="0" borderId="0" xfId="0" applyNumberFormat="1"/>
    <xf numFmtId="9" fontId="4" fillId="2" borderId="2" xfId="0" applyNumberFormat="1" applyFont="1" applyFill="1" applyBorder="1" applyAlignment="1"/>
    <xf numFmtId="0" fontId="2" fillId="0" borderId="0" xfId="0" applyFont="1" applyFill="1" applyBorder="1"/>
    <xf numFmtId="0" fontId="0" fillId="0" borderId="9" xfId="0" applyFill="1" applyBorder="1"/>
    <xf numFmtId="0" fontId="0" fillId="0" borderId="0" xfId="0" applyAlignment="1">
      <alignment vertical="top"/>
    </xf>
    <xf numFmtId="0" fontId="0" fillId="0" borderId="0" xfId="0" applyAlignment="1">
      <alignment vertical="top" wrapText="1"/>
    </xf>
    <xf numFmtId="164" fontId="0" fillId="2" borderId="13" xfId="2" applyNumberFormat="1" applyFont="1" applyFill="1" applyBorder="1"/>
    <xf numFmtId="0" fontId="0" fillId="0" borderId="0" xfId="0" applyBorder="1" applyAlignment="1">
      <alignment wrapText="1"/>
    </xf>
    <xf numFmtId="0" fontId="0" fillId="3" borderId="4" xfId="0" applyFill="1" applyBorder="1"/>
    <xf numFmtId="0" fontId="0" fillId="3" borderId="5" xfId="0" applyFill="1" applyBorder="1"/>
    <xf numFmtId="0" fontId="0" fillId="3" borderId="5" xfId="0" applyFill="1" applyBorder="1" applyAlignment="1">
      <alignment horizontal="right"/>
    </xf>
    <xf numFmtId="0" fontId="3" fillId="3" borderId="0" xfId="0" applyFont="1" applyFill="1" applyBorder="1" applyAlignment="1">
      <alignment horizontal="left" vertical="center" wrapText="1"/>
    </xf>
    <xf numFmtId="0" fontId="0" fillId="0" borderId="0" xfId="0" applyFont="1" applyBorder="1" applyAlignment="1">
      <alignment horizontal="left" vertical="center" wrapText="1"/>
    </xf>
    <xf numFmtId="0" fontId="0" fillId="0" borderId="0" xfId="0" applyBorder="1" applyAlignment="1">
      <alignment horizontal="left" vertical="center" wrapText="1"/>
    </xf>
    <xf numFmtId="0" fontId="0" fillId="0" borderId="9" xfId="0" applyBorder="1" applyAlignment="1">
      <alignment horizontal="left" vertical="center" wrapText="1"/>
    </xf>
    <xf numFmtId="0" fontId="0" fillId="0" borderId="0" xfId="0" applyFill="1" applyBorder="1" applyAlignment="1">
      <alignment horizontal="left" vertical="center" wrapText="1"/>
    </xf>
    <xf numFmtId="0" fontId="0" fillId="0" borderId="0" xfId="0" applyAlignment="1">
      <alignment horizontal="left" vertical="center" wrapText="1"/>
    </xf>
    <xf numFmtId="0" fontId="2" fillId="0" borderId="0" xfId="0" applyFont="1" applyBorder="1" applyAlignment="1">
      <alignment horizontal="left" vertical="center" wrapText="1"/>
    </xf>
    <xf numFmtId="0" fontId="0" fillId="0" borderId="0" xfId="0" applyFont="1" applyFill="1" applyBorder="1" applyAlignment="1">
      <alignment horizontal="left" vertical="center" wrapText="1"/>
    </xf>
    <xf numFmtId="0" fontId="6" fillId="0" borderId="0" xfId="0" applyFont="1" applyAlignment="1">
      <alignment vertical="top"/>
    </xf>
  </cellXfs>
  <cellStyles count="3">
    <cellStyle name="Currency" xfId="2" builtinId="4"/>
    <cellStyle name="Normal" xfId="0" builtinId="0"/>
    <cellStyle name="Percent" xfId="1" builtinId="5"/>
  </cellStyles>
  <dxfs count="2">
    <dxf>
      <fill>
        <patternFill>
          <fgColor auto="1"/>
          <bgColor theme="5" tint="0.39994506668294322"/>
        </patternFill>
      </fill>
    </dxf>
    <dxf>
      <fill>
        <patternFill>
          <fgColor auto="1"/>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810F9-DB94-42D4-B972-F06B39DE5329}">
  <dimension ref="A1:B12"/>
  <sheetViews>
    <sheetView showGridLines="0" workbookViewId="0"/>
  </sheetViews>
  <sheetFormatPr defaultRowHeight="15" x14ac:dyDescent="0.25"/>
  <cols>
    <col min="1" max="1" width="102.28515625" customWidth="1"/>
    <col min="2" max="2" width="9.42578125" customWidth="1"/>
  </cols>
  <sheetData>
    <row r="1" spans="1:2" ht="18.75" x14ac:dyDescent="0.25">
      <c r="A1" s="71" t="s">
        <v>46</v>
      </c>
      <c r="B1" s="56"/>
    </row>
    <row r="2" spans="1:2" ht="225" x14ac:dyDescent="0.25">
      <c r="A2" s="57" t="s">
        <v>48</v>
      </c>
      <c r="B2" s="56"/>
    </row>
    <row r="3" spans="1:2" x14ac:dyDescent="0.25">
      <c r="A3" s="56"/>
      <c r="B3" s="56"/>
    </row>
    <row r="4" spans="1:2" ht="18.75" x14ac:dyDescent="0.25">
      <c r="A4" s="71" t="s">
        <v>47</v>
      </c>
      <c r="B4" s="56"/>
    </row>
    <row r="5" spans="1:2" ht="165" x14ac:dyDescent="0.25">
      <c r="A5" s="57" t="s">
        <v>94</v>
      </c>
      <c r="B5" s="56"/>
    </row>
    <row r="6" spans="1:2" x14ac:dyDescent="0.25">
      <c r="A6" s="56"/>
      <c r="B6" s="56"/>
    </row>
    <row r="7" spans="1:2" x14ac:dyDescent="0.25">
      <c r="A7" s="56"/>
      <c r="B7" s="56"/>
    </row>
    <row r="8" spans="1:2" x14ac:dyDescent="0.25">
      <c r="A8" s="56"/>
      <c r="B8" s="56"/>
    </row>
    <row r="10" spans="1:2" x14ac:dyDescent="0.25">
      <c r="A10" s="4"/>
    </row>
    <row r="11" spans="1:2" x14ac:dyDescent="0.25">
      <c r="A11" s="18"/>
    </row>
    <row r="12" spans="1:2" x14ac:dyDescent="0.25">
      <c r="A12" s="1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24312-76D3-4424-A4FB-6968DBDB62A8}">
  <dimension ref="A1:B49"/>
  <sheetViews>
    <sheetView workbookViewId="0"/>
  </sheetViews>
  <sheetFormatPr defaultRowHeight="15" x14ac:dyDescent="0.25"/>
  <cols>
    <col min="1" max="1" width="33.7109375" style="11" customWidth="1"/>
    <col min="2" max="2" width="90.140625" style="59" customWidth="1"/>
    <col min="3" max="16384" width="9.140625" style="11"/>
  </cols>
  <sheetData>
    <row r="1" spans="1:2" ht="37.5" x14ac:dyDescent="0.25">
      <c r="A1" s="63" t="s">
        <v>44</v>
      </c>
      <c r="B1" s="63"/>
    </row>
    <row r="2" spans="1:2" ht="45" x14ac:dyDescent="0.25">
      <c r="A2" s="64" t="s">
        <v>45</v>
      </c>
      <c r="B2" s="65" t="s">
        <v>63</v>
      </c>
    </row>
    <row r="3" spans="1:2" x14ac:dyDescent="0.25">
      <c r="A3" s="64" t="s">
        <v>0</v>
      </c>
      <c r="B3" s="65" t="s">
        <v>55</v>
      </c>
    </row>
    <row r="4" spans="1:2" ht="30" x14ac:dyDescent="0.25">
      <c r="A4" s="64" t="s">
        <v>10</v>
      </c>
      <c r="B4" s="65" t="s">
        <v>56</v>
      </c>
    </row>
    <row r="5" spans="1:2" ht="30" x14ac:dyDescent="0.25">
      <c r="A5" s="65" t="s">
        <v>2</v>
      </c>
      <c r="B5" s="65" t="s">
        <v>50</v>
      </c>
    </row>
    <row r="6" spans="1:2" x14ac:dyDescent="0.25">
      <c r="A6" s="65" t="s">
        <v>11</v>
      </c>
      <c r="B6" s="65" t="s">
        <v>95</v>
      </c>
    </row>
    <row r="7" spans="1:2" ht="45" x14ac:dyDescent="0.25">
      <c r="A7" s="66" t="s">
        <v>49</v>
      </c>
      <c r="B7" s="67" t="s">
        <v>96</v>
      </c>
    </row>
    <row r="8" spans="1:2" ht="30" x14ac:dyDescent="0.25">
      <c r="A8" s="65" t="s">
        <v>3</v>
      </c>
      <c r="B8" s="67" t="s">
        <v>51</v>
      </c>
    </row>
    <row r="9" spans="1:2" x14ac:dyDescent="0.25">
      <c r="A9" s="65"/>
      <c r="B9" s="65"/>
    </row>
    <row r="10" spans="1:2" ht="30" x14ac:dyDescent="0.25">
      <c r="A10" s="64" t="s">
        <v>12</v>
      </c>
      <c r="B10" s="67" t="s">
        <v>54</v>
      </c>
    </row>
    <row r="11" spans="1:2" x14ac:dyDescent="0.25">
      <c r="A11" s="65" t="s">
        <v>14</v>
      </c>
      <c r="B11" s="67" t="s">
        <v>53</v>
      </c>
    </row>
    <row r="12" spans="1:2" x14ac:dyDescent="0.25">
      <c r="A12" s="64" t="s">
        <v>26</v>
      </c>
      <c r="B12" s="68" t="s">
        <v>52</v>
      </c>
    </row>
    <row r="13" spans="1:2" x14ac:dyDescent="0.25">
      <c r="A13" s="65" t="s">
        <v>27</v>
      </c>
      <c r="B13" s="65" t="s">
        <v>57</v>
      </c>
    </row>
    <row r="14" spans="1:2" x14ac:dyDescent="0.25">
      <c r="A14" s="65" t="s">
        <v>4</v>
      </c>
      <c r="B14" s="65" t="s">
        <v>58</v>
      </c>
    </row>
    <row r="15" spans="1:2" ht="45" x14ac:dyDescent="0.25">
      <c r="A15" s="64" t="s">
        <v>5</v>
      </c>
      <c r="B15" s="65" t="s">
        <v>59</v>
      </c>
    </row>
    <row r="16" spans="1:2" ht="18.75" x14ac:dyDescent="0.25">
      <c r="A16" s="63" t="s">
        <v>15</v>
      </c>
      <c r="B16" s="63"/>
    </row>
    <row r="17" spans="1:2" ht="45" x14ac:dyDescent="0.25">
      <c r="A17" s="65" t="s">
        <v>43</v>
      </c>
      <c r="B17" s="65" t="s">
        <v>60</v>
      </c>
    </row>
    <row r="18" spans="1:2" ht="30" x14ac:dyDescent="0.25">
      <c r="A18" s="65" t="s">
        <v>40</v>
      </c>
      <c r="B18" s="65" t="s">
        <v>61</v>
      </c>
    </row>
    <row r="19" spans="1:2" ht="45" x14ac:dyDescent="0.25">
      <c r="A19" s="65" t="s">
        <v>62</v>
      </c>
      <c r="B19" s="65" t="s">
        <v>92</v>
      </c>
    </row>
    <row r="20" spans="1:2" ht="30" x14ac:dyDescent="0.25">
      <c r="A20" s="65" t="s">
        <v>64</v>
      </c>
      <c r="B20" s="65" t="s">
        <v>87</v>
      </c>
    </row>
    <row r="21" spans="1:2" x14ac:dyDescent="0.25">
      <c r="A21" s="65" t="s">
        <v>18</v>
      </c>
      <c r="B21" s="65" t="s">
        <v>66</v>
      </c>
    </row>
    <row r="22" spans="1:2" x14ac:dyDescent="0.25">
      <c r="A22" s="65"/>
      <c r="B22" s="65"/>
    </row>
    <row r="23" spans="1:2" x14ac:dyDescent="0.25">
      <c r="A23" s="65" t="s">
        <v>16</v>
      </c>
      <c r="B23" s="65" t="s">
        <v>68</v>
      </c>
    </row>
    <row r="24" spans="1:2" x14ac:dyDescent="0.25">
      <c r="A24" s="65" t="s">
        <v>17</v>
      </c>
      <c r="B24" s="65" t="s">
        <v>67</v>
      </c>
    </row>
    <row r="25" spans="1:2" x14ac:dyDescent="0.25">
      <c r="A25" s="64" t="s">
        <v>25</v>
      </c>
      <c r="B25" s="65" t="s">
        <v>69</v>
      </c>
    </row>
    <row r="26" spans="1:2" x14ac:dyDescent="0.25">
      <c r="A26" s="64" t="s">
        <v>23</v>
      </c>
      <c r="B26" s="65" t="s">
        <v>70</v>
      </c>
    </row>
    <row r="27" spans="1:2" ht="18.75" x14ac:dyDescent="0.25">
      <c r="A27" s="63" t="s">
        <v>19</v>
      </c>
      <c r="B27" s="63"/>
    </row>
    <row r="28" spans="1:2" x14ac:dyDescent="0.25">
      <c r="A28" s="69" t="s">
        <v>28</v>
      </c>
      <c r="B28" s="65" t="s">
        <v>71</v>
      </c>
    </row>
    <row r="29" spans="1:2" x14ac:dyDescent="0.25">
      <c r="A29" s="65" t="s">
        <v>24</v>
      </c>
      <c r="B29" s="65" t="s">
        <v>72</v>
      </c>
    </row>
    <row r="30" spans="1:2" ht="60" x14ac:dyDescent="0.25">
      <c r="A30" s="65" t="s">
        <v>20</v>
      </c>
      <c r="B30" s="65" t="s">
        <v>73</v>
      </c>
    </row>
    <row r="31" spans="1:2" ht="30" x14ac:dyDescent="0.25">
      <c r="A31" s="65" t="s">
        <v>22</v>
      </c>
      <c r="B31" s="65" t="s">
        <v>74</v>
      </c>
    </row>
    <row r="32" spans="1:2" ht="45" x14ac:dyDescent="0.25">
      <c r="A32" s="65" t="s">
        <v>21</v>
      </c>
      <c r="B32" s="65" t="s">
        <v>75</v>
      </c>
    </row>
    <row r="33" spans="1:2" ht="30" x14ac:dyDescent="0.25">
      <c r="A33" s="69" t="s">
        <v>31</v>
      </c>
      <c r="B33" s="65" t="s">
        <v>77</v>
      </c>
    </row>
    <row r="34" spans="1:2" x14ac:dyDescent="0.25">
      <c r="A34" s="67" t="s">
        <v>8</v>
      </c>
      <c r="B34" s="65" t="s">
        <v>76</v>
      </c>
    </row>
    <row r="35" spans="1:2" x14ac:dyDescent="0.25">
      <c r="A35" s="65" t="s">
        <v>35</v>
      </c>
      <c r="B35" s="65" t="s">
        <v>79</v>
      </c>
    </row>
    <row r="36" spans="1:2" x14ac:dyDescent="0.25">
      <c r="A36" s="65" t="s">
        <v>34</v>
      </c>
      <c r="B36" s="65" t="s">
        <v>78</v>
      </c>
    </row>
    <row r="37" spans="1:2" ht="45" x14ac:dyDescent="0.25">
      <c r="A37" s="65" t="s">
        <v>33</v>
      </c>
      <c r="B37" s="65" t="s">
        <v>80</v>
      </c>
    </row>
    <row r="38" spans="1:2" x14ac:dyDescent="0.25">
      <c r="A38" s="65" t="s">
        <v>32</v>
      </c>
      <c r="B38" s="65" t="s">
        <v>82</v>
      </c>
    </row>
    <row r="39" spans="1:2" x14ac:dyDescent="0.25">
      <c r="A39" s="65" t="s">
        <v>9</v>
      </c>
      <c r="B39" s="65" t="s">
        <v>81</v>
      </c>
    </row>
    <row r="40" spans="1:2" x14ac:dyDescent="0.25">
      <c r="A40" s="65"/>
      <c r="B40" s="65"/>
    </row>
    <row r="41" spans="1:2" ht="30" x14ac:dyDescent="0.25">
      <c r="A41" s="65" t="s">
        <v>6</v>
      </c>
      <c r="B41" s="65" t="s">
        <v>83</v>
      </c>
    </row>
    <row r="42" spans="1:2" ht="30" x14ac:dyDescent="0.25">
      <c r="A42" s="65" t="s">
        <v>41</v>
      </c>
      <c r="B42" s="65" t="s">
        <v>84</v>
      </c>
    </row>
    <row r="43" spans="1:2" ht="30" x14ac:dyDescent="0.25">
      <c r="A43" s="65" t="s">
        <v>29</v>
      </c>
      <c r="B43" s="65" t="s">
        <v>93</v>
      </c>
    </row>
    <row r="44" spans="1:2" x14ac:dyDescent="0.25">
      <c r="A44" s="65" t="s">
        <v>7</v>
      </c>
      <c r="B44" s="65" t="s">
        <v>85</v>
      </c>
    </row>
    <row r="45" spans="1:2" ht="45" x14ac:dyDescent="0.25">
      <c r="A45" s="67" t="s">
        <v>39</v>
      </c>
      <c r="B45" s="65" t="s">
        <v>86</v>
      </c>
    </row>
    <row r="46" spans="1:2" ht="30" x14ac:dyDescent="0.25">
      <c r="A46" s="65" t="s">
        <v>38</v>
      </c>
      <c r="B46" s="65" t="s">
        <v>88</v>
      </c>
    </row>
    <row r="47" spans="1:2" ht="30" x14ac:dyDescent="0.25">
      <c r="A47" s="70" t="s">
        <v>42</v>
      </c>
      <c r="B47" s="65" t="s">
        <v>89</v>
      </c>
    </row>
    <row r="48" spans="1:2" ht="45" x14ac:dyDescent="0.25">
      <c r="A48" s="65" t="s">
        <v>30</v>
      </c>
      <c r="B48" s="65" t="s">
        <v>90</v>
      </c>
    </row>
    <row r="49" spans="1:2" ht="30" x14ac:dyDescent="0.25">
      <c r="A49" s="64" t="s">
        <v>36</v>
      </c>
      <c r="B49" s="65" t="s">
        <v>91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16C84-CCA4-4E4D-8DEA-77E9036A7115}">
  <dimension ref="A1:I52"/>
  <sheetViews>
    <sheetView topLeftCell="A4" workbookViewId="0">
      <selection activeCell="F28" sqref="F28"/>
    </sheetView>
  </sheetViews>
  <sheetFormatPr defaultRowHeight="15" x14ac:dyDescent="0.25"/>
  <cols>
    <col min="1" max="1" width="55.7109375" bestFit="1" customWidth="1"/>
    <col min="2" max="2" width="12.140625" bestFit="1" customWidth="1"/>
    <col min="3" max="3" width="13.28515625" bestFit="1" customWidth="1"/>
    <col min="4" max="4" width="3.42578125" customWidth="1"/>
    <col min="5" max="5" width="45" bestFit="1" customWidth="1"/>
    <col min="6" max="6" width="12.85546875" customWidth="1"/>
    <col min="8" max="8" width="15.28515625" bestFit="1" customWidth="1"/>
  </cols>
  <sheetData>
    <row r="1" spans="1:9" ht="18.75" x14ac:dyDescent="0.3">
      <c r="A1" s="9" t="s">
        <v>44</v>
      </c>
      <c r="B1" s="60"/>
      <c r="C1" s="60"/>
      <c r="D1" s="60"/>
      <c r="E1" s="60"/>
      <c r="F1" s="61"/>
    </row>
    <row r="2" spans="1:9" x14ac:dyDescent="0.25">
      <c r="A2" s="10" t="s">
        <v>45</v>
      </c>
      <c r="B2" s="1" t="s">
        <v>0</v>
      </c>
      <c r="C2" s="3" t="s">
        <v>10</v>
      </c>
      <c r="D2" s="11"/>
      <c r="E2" s="11"/>
      <c r="F2" s="12"/>
    </row>
    <row r="3" spans="1:9" x14ac:dyDescent="0.25">
      <c r="A3" s="13" t="s">
        <v>37</v>
      </c>
      <c r="B3" s="8">
        <v>10</v>
      </c>
      <c r="C3" s="6">
        <v>1000</v>
      </c>
      <c r="D3" s="11"/>
      <c r="E3" s="11"/>
      <c r="F3" s="14"/>
    </row>
    <row r="4" spans="1:9" x14ac:dyDescent="0.25">
      <c r="A4" s="13" t="s">
        <v>1</v>
      </c>
      <c r="B4" s="8">
        <v>5</v>
      </c>
      <c r="C4" s="6">
        <v>1200</v>
      </c>
      <c r="D4" s="11"/>
      <c r="E4" s="11"/>
      <c r="F4" s="14"/>
    </row>
    <row r="5" spans="1:9" x14ac:dyDescent="0.25">
      <c r="A5" s="13"/>
      <c r="B5" s="8"/>
      <c r="C5" s="6"/>
      <c r="D5" s="11"/>
      <c r="E5" s="11"/>
      <c r="F5" s="14"/>
    </row>
    <row r="6" spans="1:9" x14ac:dyDescent="0.25">
      <c r="A6" s="13"/>
      <c r="B6" s="8"/>
      <c r="C6" s="6"/>
      <c r="D6" s="11"/>
      <c r="E6" s="15" t="s">
        <v>13</v>
      </c>
      <c r="F6" s="16">
        <f>SUM(B3:B7)</f>
        <v>15</v>
      </c>
    </row>
    <row r="7" spans="1:9" x14ac:dyDescent="0.25">
      <c r="A7" s="13"/>
      <c r="B7" s="8"/>
      <c r="C7" s="6"/>
      <c r="D7" s="11"/>
      <c r="E7" s="15" t="s">
        <v>12</v>
      </c>
      <c r="F7" s="17">
        <f>12*SUMPRODUCT(B3:B7,C3:C7)</f>
        <v>192000</v>
      </c>
    </row>
    <row r="8" spans="1:9" x14ac:dyDescent="0.25">
      <c r="A8" s="18"/>
      <c r="B8" s="11"/>
      <c r="C8" s="11"/>
      <c r="D8" s="11"/>
      <c r="E8" s="11"/>
      <c r="F8" s="19"/>
    </row>
    <row r="9" spans="1:9" ht="17.25" customHeight="1" x14ac:dyDescent="0.25">
      <c r="A9" s="18" t="s">
        <v>2</v>
      </c>
      <c r="B9" s="6">
        <v>500</v>
      </c>
      <c r="C9" s="20"/>
      <c r="D9" s="21"/>
      <c r="E9" s="11" t="s">
        <v>14</v>
      </c>
      <c r="F9" s="22">
        <f>-(F7*B10)</f>
        <v>-9600</v>
      </c>
    </row>
    <row r="10" spans="1:9" ht="17.25" customHeight="1" x14ac:dyDescent="0.25">
      <c r="A10" s="18" t="s">
        <v>11</v>
      </c>
      <c r="B10" s="7">
        <v>0.05</v>
      </c>
      <c r="C10" s="20"/>
      <c r="D10" s="21"/>
      <c r="E10" s="15" t="s">
        <v>26</v>
      </c>
      <c r="F10" s="17">
        <f>F7+F9+B9</f>
        <v>182900</v>
      </c>
    </row>
    <row r="11" spans="1:9" x14ac:dyDescent="0.25">
      <c r="A11" s="18"/>
      <c r="B11" s="23"/>
      <c r="C11" s="11"/>
      <c r="D11" s="11"/>
      <c r="E11" s="11"/>
      <c r="F11" s="19"/>
      <c r="I11" s="35"/>
    </row>
    <row r="12" spans="1:9" x14ac:dyDescent="0.25">
      <c r="A12" s="18" t="s">
        <v>49</v>
      </c>
      <c r="B12" s="6">
        <v>5000</v>
      </c>
      <c r="C12" s="20"/>
      <c r="D12" s="21"/>
      <c r="E12" s="15" t="s">
        <v>27</v>
      </c>
      <c r="F12" s="24">
        <f>(F6*B12)+(F6*B13)</f>
        <v>79500</v>
      </c>
      <c r="I12" s="35"/>
    </row>
    <row r="13" spans="1:9" x14ac:dyDescent="0.25">
      <c r="A13" s="18" t="s">
        <v>3</v>
      </c>
      <c r="B13" s="6">
        <v>300</v>
      </c>
      <c r="C13" s="11"/>
      <c r="D13" s="11"/>
      <c r="E13" s="11" t="s">
        <v>4</v>
      </c>
      <c r="F13" s="25">
        <f>F12/F10</f>
        <v>0.43466375068343355</v>
      </c>
      <c r="I13" s="35"/>
    </row>
    <row r="14" spans="1:9" x14ac:dyDescent="0.25">
      <c r="C14" s="11"/>
      <c r="D14" s="11"/>
      <c r="E14" s="11"/>
      <c r="F14" s="14"/>
      <c r="I14" s="35"/>
    </row>
    <row r="15" spans="1:9" ht="15.75" thickBot="1" x14ac:dyDescent="0.3">
      <c r="A15" s="26"/>
      <c r="B15" s="27"/>
      <c r="C15" s="27"/>
      <c r="D15" s="28"/>
      <c r="E15" s="32" t="s">
        <v>5</v>
      </c>
      <c r="F15" s="34">
        <f>F10-F12</f>
        <v>103400</v>
      </c>
      <c r="I15" s="35"/>
    </row>
    <row r="16" spans="1:9" ht="18.75" x14ac:dyDescent="0.3">
      <c r="A16" s="9" t="s">
        <v>15</v>
      </c>
      <c r="B16" s="60"/>
      <c r="C16" s="60"/>
      <c r="D16" s="60"/>
      <c r="E16" s="60"/>
      <c r="F16" s="62"/>
      <c r="I16" s="35"/>
    </row>
    <row r="17" spans="1:9" x14ac:dyDescent="0.25">
      <c r="A17" s="18" t="s">
        <v>40</v>
      </c>
      <c r="B17" s="5">
        <v>200000</v>
      </c>
      <c r="C17" s="11"/>
      <c r="D17" s="20"/>
      <c r="E17" s="11"/>
      <c r="F17" s="19"/>
      <c r="I17" s="35"/>
    </row>
    <row r="18" spans="1:9" x14ac:dyDescent="0.25">
      <c r="A18" s="18" t="s">
        <v>62</v>
      </c>
      <c r="B18" s="5">
        <v>120000</v>
      </c>
      <c r="C18" s="11"/>
      <c r="D18" s="11"/>
      <c r="E18" s="11" t="s">
        <v>16</v>
      </c>
      <c r="F18" s="29">
        <f>B18*F6</f>
        <v>1800000</v>
      </c>
      <c r="I18" s="35"/>
    </row>
    <row r="19" spans="1:9" ht="18" customHeight="1" x14ac:dyDescent="0.25">
      <c r="A19" s="18" t="s">
        <v>65</v>
      </c>
      <c r="B19" s="53">
        <v>0.2</v>
      </c>
      <c r="C19" s="11"/>
      <c r="D19" s="11"/>
      <c r="E19" s="11" t="s">
        <v>17</v>
      </c>
      <c r="F19" s="29">
        <f>(B17+F18)*B19</f>
        <v>400000</v>
      </c>
    </row>
    <row r="20" spans="1:9" ht="18" customHeight="1" x14ac:dyDescent="0.25">
      <c r="A20" s="18" t="s">
        <v>18</v>
      </c>
      <c r="B20" s="5">
        <v>0</v>
      </c>
      <c r="C20" s="11"/>
      <c r="D20" s="11"/>
      <c r="E20" s="11"/>
      <c r="F20" s="29"/>
    </row>
    <row r="21" spans="1:9" x14ac:dyDescent="0.25">
      <c r="C21" s="11"/>
      <c r="D21" s="11"/>
      <c r="E21" s="30" t="s">
        <v>25</v>
      </c>
      <c r="F21" s="31">
        <f>SUM(B17,F18,F19,B20)</f>
        <v>2400000</v>
      </c>
    </row>
    <row r="22" spans="1:9" ht="15.75" thickBot="1" x14ac:dyDescent="0.3">
      <c r="A22" s="26"/>
      <c r="B22" s="27"/>
      <c r="C22" s="27"/>
      <c r="D22" s="27"/>
      <c r="E22" s="32" t="s">
        <v>23</v>
      </c>
      <c r="F22" s="33">
        <f>F21/F6</f>
        <v>160000</v>
      </c>
    </row>
    <row r="23" spans="1:9" ht="18.75" x14ac:dyDescent="0.3">
      <c r="A23" s="9" t="s">
        <v>19</v>
      </c>
      <c r="B23" s="60"/>
      <c r="C23" s="60"/>
      <c r="D23" s="60"/>
      <c r="E23" s="60"/>
      <c r="F23" s="61"/>
    </row>
    <row r="24" spans="1:9" x14ac:dyDescent="0.25">
      <c r="A24" s="41" t="s">
        <v>28</v>
      </c>
      <c r="B24" s="11"/>
      <c r="C24" s="11"/>
      <c r="D24" s="11"/>
      <c r="E24" s="11"/>
      <c r="F24" s="14"/>
    </row>
    <row r="25" spans="1:9" x14ac:dyDescent="0.25">
      <c r="A25" s="18" t="s">
        <v>24</v>
      </c>
      <c r="B25" s="37">
        <f>0.65*F21</f>
        <v>1560000</v>
      </c>
      <c r="C25" s="11"/>
      <c r="D25" s="11"/>
      <c r="E25" s="11" t="s">
        <v>6</v>
      </c>
      <c r="F25" s="42">
        <f>12*(PMT(B27/12,B26*12,-1))</f>
        <v>5.0592484047534053E-2</v>
      </c>
    </row>
    <row r="26" spans="1:9" x14ac:dyDescent="0.25">
      <c r="A26" s="18" t="s">
        <v>20</v>
      </c>
      <c r="B26" s="38">
        <v>30</v>
      </c>
      <c r="C26" s="11"/>
      <c r="D26" s="11"/>
      <c r="E26" s="11" t="s">
        <v>41</v>
      </c>
      <c r="F26" s="44">
        <f>B25/F21</f>
        <v>0.65</v>
      </c>
    </row>
    <row r="27" spans="1:9" x14ac:dyDescent="0.25">
      <c r="A27" s="18" t="s">
        <v>22</v>
      </c>
      <c r="B27" s="39">
        <v>0.03</v>
      </c>
      <c r="C27" s="11"/>
      <c r="D27" s="11"/>
      <c r="E27" s="11" t="s">
        <v>29</v>
      </c>
      <c r="F27" s="45">
        <f>F15/F28</f>
        <v>1.3101165623687527</v>
      </c>
    </row>
    <row r="28" spans="1:9" x14ac:dyDescent="0.25">
      <c r="A28" s="18" t="s">
        <v>21</v>
      </c>
      <c r="B28" s="40">
        <v>1.2</v>
      </c>
      <c r="C28" s="11"/>
      <c r="D28" s="11"/>
      <c r="E28" s="11" t="s">
        <v>7</v>
      </c>
      <c r="F28" s="47">
        <f>-PMT(B27/12,B26*12,B25)*12</f>
        <v>78924.275114153133</v>
      </c>
    </row>
    <row r="29" spans="1:9" x14ac:dyDescent="0.25">
      <c r="A29" s="18"/>
      <c r="B29" s="11"/>
      <c r="C29" s="11"/>
      <c r="D29" s="11"/>
      <c r="E29" s="51" t="s">
        <v>39</v>
      </c>
      <c r="F29" s="47">
        <f>F15-F28</f>
        <v>24475.724885846867</v>
      </c>
    </row>
    <row r="30" spans="1:9" x14ac:dyDescent="0.25">
      <c r="A30" s="41" t="s">
        <v>31</v>
      </c>
      <c r="B30" s="11"/>
      <c r="C30" s="11"/>
      <c r="D30" s="11"/>
      <c r="E30" s="11"/>
      <c r="F30" s="14"/>
    </row>
    <row r="31" spans="1:9" x14ac:dyDescent="0.25">
      <c r="A31" s="18" t="s">
        <v>35</v>
      </c>
      <c r="B31" s="49">
        <v>0</v>
      </c>
      <c r="C31" s="11"/>
      <c r="D31" s="46"/>
      <c r="E31" s="11" t="s">
        <v>38</v>
      </c>
      <c r="F31" s="43">
        <f>(F15/B28/F25)</f>
        <v>1703151.5310793789</v>
      </c>
    </row>
    <row r="32" spans="1:9" x14ac:dyDescent="0.25">
      <c r="A32" s="18" t="s">
        <v>34</v>
      </c>
      <c r="B32" s="50">
        <v>0</v>
      </c>
      <c r="C32" s="11"/>
      <c r="D32" s="11"/>
      <c r="E32" s="54" t="s">
        <v>42</v>
      </c>
      <c r="F32" s="12" t="str">
        <f>IF(B25&gt;F31,"Yes","No")</f>
        <v>No</v>
      </c>
    </row>
    <row r="33" spans="1:6" x14ac:dyDescent="0.25">
      <c r="A33" s="18" t="s">
        <v>33</v>
      </c>
      <c r="B33" s="50">
        <v>0</v>
      </c>
      <c r="C33" s="11"/>
      <c r="D33" s="11"/>
      <c r="E33" s="11"/>
      <c r="F33" s="14"/>
    </row>
    <row r="34" spans="1:6" x14ac:dyDescent="0.25">
      <c r="A34" s="18" t="s">
        <v>32</v>
      </c>
      <c r="B34" s="50">
        <v>840000</v>
      </c>
      <c r="C34" s="11"/>
      <c r="D34" s="11"/>
      <c r="E34" s="11"/>
      <c r="F34" s="14"/>
    </row>
    <row r="35" spans="1:6" x14ac:dyDescent="0.25">
      <c r="A35" s="18" t="s">
        <v>9</v>
      </c>
      <c r="B35" s="50">
        <v>0</v>
      </c>
      <c r="C35" s="11"/>
      <c r="D35" s="11"/>
      <c r="E35" s="11" t="s">
        <v>30</v>
      </c>
      <c r="F35" s="47">
        <f>B25-F21</f>
        <v>-840000</v>
      </c>
    </row>
    <row r="36" spans="1:6" ht="15.75" thickBot="1" x14ac:dyDescent="0.3">
      <c r="A36" s="26"/>
      <c r="B36" s="27"/>
      <c r="C36" s="27"/>
      <c r="D36" s="27"/>
      <c r="E36" s="32" t="s">
        <v>36</v>
      </c>
      <c r="F36" s="48">
        <f>F35+SUM(B31:B35)</f>
        <v>0</v>
      </c>
    </row>
    <row r="41" spans="1:6" x14ac:dyDescent="0.25">
      <c r="F41" s="2"/>
    </row>
    <row r="51" spans="8:8" x14ac:dyDescent="0.25">
      <c r="H51" s="11"/>
    </row>
    <row r="52" spans="8:8" x14ac:dyDescent="0.25">
      <c r="H52" s="11"/>
    </row>
  </sheetData>
  <conditionalFormatting sqref="F32">
    <cfRule type="containsText" dxfId="1" priority="1" operator="containsText" text="Yes">
      <formula>NOT(ISERROR(SEARCH("Yes",F32)))</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EAA38-1B5C-453B-908A-A581981E42EB}">
  <dimension ref="A1:I41"/>
  <sheetViews>
    <sheetView tabSelected="1" workbookViewId="0">
      <selection activeCell="F28" sqref="F28"/>
    </sheetView>
  </sheetViews>
  <sheetFormatPr defaultRowHeight="15" x14ac:dyDescent="0.25"/>
  <cols>
    <col min="1" max="1" width="55.7109375" bestFit="1" customWidth="1"/>
    <col min="2" max="2" width="12.140625" bestFit="1" customWidth="1"/>
    <col min="3" max="3" width="13.28515625" bestFit="1" customWidth="1"/>
    <col min="4" max="4" width="3" customWidth="1"/>
    <col min="5" max="5" width="45" bestFit="1" customWidth="1"/>
    <col min="6" max="6" width="12.85546875" customWidth="1"/>
    <col min="8" max="8" width="15.28515625" bestFit="1" customWidth="1"/>
  </cols>
  <sheetData>
    <row r="1" spans="1:9" ht="18.75" x14ac:dyDescent="0.3">
      <c r="A1" s="9" t="s">
        <v>44</v>
      </c>
      <c r="B1" s="60"/>
      <c r="C1" s="60"/>
      <c r="D1" s="60"/>
      <c r="E1" s="60"/>
      <c r="F1" s="61"/>
    </row>
    <row r="2" spans="1:9" x14ac:dyDescent="0.25">
      <c r="A2" s="10" t="s">
        <v>45</v>
      </c>
      <c r="B2" s="1" t="s">
        <v>0</v>
      </c>
      <c r="C2" s="3" t="s">
        <v>10</v>
      </c>
      <c r="D2" s="11"/>
      <c r="E2" s="11"/>
      <c r="F2" s="12"/>
    </row>
    <row r="3" spans="1:9" x14ac:dyDescent="0.25">
      <c r="A3" s="13" t="s">
        <v>37</v>
      </c>
      <c r="B3" s="8">
        <v>10</v>
      </c>
      <c r="C3" s="6">
        <v>1000</v>
      </c>
      <c r="D3" s="11"/>
      <c r="E3" s="11"/>
      <c r="F3" s="14"/>
    </row>
    <row r="4" spans="1:9" x14ac:dyDescent="0.25">
      <c r="A4" s="13" t="s">
        <v>1</v>
      </c>
      <c r="B4" s="8">
        <v>5</v>
      </c>
      <c r="C4" s="6">
        <v>1200</v>
      </c>
      <c r="D4" s="11"/>
      <c r="E4" s="11"/>
      <c r="F4" s="14"/>
    </row>
    <row r="5" spans="1:9" x14ac:dyDescent="0.25">
      <c r="A5" s="13"/>
      <c r="B5" s="8"/>
      <c r="C5" s="6"/>
      <c r="D5" s="11"/>
      <c r="E5" s="11"/>
      <c r="F5" s="14"/>
    </row>
    <row r="6" spans="1:9" x14ac:dyDescent="0.25">
      <c r="A6" s="13"/>
      <c r="B6" s="8"/>
      <c r="C6" s="6"/>
      <c r="D6" s="11"/>
      <c r="E6" s="15" t="s">
        <v>13</v>
      </c>
      <c r="F6" s="16">
        <f>SUM(B3:B7)</f>
        <v>15</v>
      </c>
    </row>
    <row r="7" spans="1:9" x14ac:dyDescent="0.25">
      <c r="A7" s="13"/>
      <c r="B7" s="8"/>
      <c r="C7" s="6"/>
      <c r="D7" s="11"/>
      <c r="E7" s="15" t="s">
        <v>12</v>
      </c>
      <c r="F7" s="17">
        <f>12*SUMPRODUCT(B3:B7,C3:C7)</f>
        <v>192000</v>
      </c>
    </row>
    <row r="8" spans="1:9" x14ac:dyDescent="0.25">
      <c r="A8" s="18"/>
      <c r="B8" s="11"/>
      <c r="C8" s="11"/>
      <c r="D8" s="11"/>
      <c r="E8" s="11"/>
      <c r="F8" s="19"/>
    </row>
    <row r="9" spans="1:9" ht="17.25" customHeight="1" x14ac:dyDescent="0.25">
      <c r="A9" s="18" t="s">
        <v>2</v>
      </c>
      <c r="B9" s="6">
        <v>500</v>
      </c>
      <c r="C9" s="20"/>
      <c r="D9" s="21"/>
      <c r="E9" s="11" t="s">
        <v>14</v>
      </c>
      <c r="F9" s="22">
        <f>-(F7*B10)</f>
        <v>-9600</v>
      </c>
    </row>
    <row r="10" spans="1:9" ht="17.25" customHeight="1" x14ac:dyDescent="0.25">
      <c r="A10" s="18" t="s">
        <v>11</v>
      </c>
      <c r="B10" s="7">
        <v>0.05</v>
      </c>
      <c r="C10" s="20"/>
      <c r="D10" s="21"/>
      <c r="E10" s="15" t="s">
        <v>26</v>
      </c>
      <c r="F10" s="17">
        <f>F7+F9+B9</f>
        <v>182900</v>
      </c>
    </row>
    <row r="11" spans="1:9" x14ac:dyDescent="0.25">
      <c r="A11" s="18"/>
      <c r="B11" s="23"/>
      <c r="C11" s="11"/>
      <c r="D11" s="11"/>
      <c r="E11" s="11"/>
      <c r="F11" s="19"/>
      <c r="H11" s="36"/>
      <c r="I11" s="35"/>
    </row>
    <row r="12" spans="1:9" x14ac:dyDescent="0.25">
      <c r="A12" s="18" t="s">
        <v>49</v>
      </c>
      <c r="B12" s="6">
        <v>5000</v>
      </c>
      <c r="C12" s="20"/>
      <c r="D12" s="21"/>
      <c r="E12" s="15" t="s">
        <v>27</v>
      </c>
      <c r="F12" s="24">
        <f>(F6*B12)+(F6*B13)</f>
        <v>79500</v>
      </c>
      <c r="H12" s="36"/>
      <c r="I12" s="35"/>
    </row>
    <row r="13" spans="1:9" x14ac:dyDescent="0.25">
      <c r="A13" s="18" t="s">
        <v>3</v>
      </c>
      <c r="B13" s="6">
        <v>300</v>
      </c>
      <c r="C13" s="11"/>
      <c r="D13" s="11"/>
      <c r="E13" s="11" t="s">
        <v>4</v>
      </c>
      <c r="F13" s="25">
        <f>F12/F10</f>
        <v>0.43466375068343355</v>
      </c>
      <c r="H13" s="36"/>
      <c r="I13" s="35"/>
    </row>
    <row r="14" spans="1:9" x14ac:dyDescent="0.25">
      <c r="C14" s="11"/>
      <c r="D14" s="11"/>
      <c r="E14" s="11"/>
      <c r="F14" s="14"/>
      <c r="H14" s="36"/>
      <c r="I14" s="35"/>
    </row>
    <row r="15" spans="1:9" ht="15.75" thickBot="1" x14ac:dyDescent="0.3">
      <c r="A15" s="26"/>
      <c r="B15" s="27"/>
      <c r="C15" s="27"/>
      <c r="D15" s="28"/>
      <c r="E15" s="32" t="s">
        <v>5</v>
      </c>
      <c r="F15" s="34">
        <f>F10-F12</f>
        <v>103400</v>
      </c>
      <c r="H15" s="36"/>
      <c r="I15" s="35"/>
    </row>
    <row r="16" spans="1:9" ht="18.75" x14ac:dyDescent="0.3">
      <c r="A16" s="9" t="s">
        <v>15</v>
      </c>
      <c r="B16" s="60"/>
      <c r="C16" s="60"/>
      <c r="D16" s="60"/>
      <c r="E16" s="60"/>
      <c r="F16" s="62"/>
      <c r="H16" s="36"/>
      <c r="I16" s="35"/>
    </row>
    <row r="17" spans="1:9" x14ac:dyDescent="0.25">
      <c r="A17" s="18" t="s">
        <v>43</v>
      </c>
      <c r="B17" s="5">
        <v>700000</v>
      </c>
      <c r="C17" s="11"/>
      <c r="D17" s="20"/>
      <c r="E17" s="11"/>
      <c r="F17" s="19"/>
      <c r="H17" s="36"/>
      <c r="I17" s="35"/>
    </row>
    <row r="18" spans="1:9" x14ac:dyDescent="0.25">
      <c r="A18" s="18" t="s">
        <v>62</v>
      </c>
      <c r="B18" s="5">
        <v>20000</v>
      </c>
      <c r="C18" s="11"/>
      <c r="D18" s="11"/>
      <c r="E18" s="11" t="s">
        <v>16</v>
      </c>
      <c r="F18" s="29">
        <f>B18*F6</f>
        <v>300000</v>
      </c>
      <c r="H18" s="36"/>
      <c r="I18" s="35"/>
    </row>
    <row r="19" spans="1:9" ht="18" customHeight="1" x14ac:dyDescent="0.25">
      <c r="A19" s="18" t="s">
        <v>65</v>
      </c>
      <c r="B19" s="53">
        <v>0.05</v>
      </c>
      <c r="C19" s="11"/>
      <c r="D19" s="11"/>
      <c r="E19" s="11" t="s">
        <v>17</v>
      </c>
      <c r="F19" s="29">
        <f>(B17+F18)*B19</f>
        <v>50000</v>
      </c>
      <c r="H19" s="52"/>
    </row>
    <row r="20" spans="1:9" ht="18" customHeight="1" x14ac:dyDescent="0.25">
      <c r="A20" s="18" t="s">
        <v>18</v>
      </c>
      <c r="B20" s="5">
        <v>0</v>
      </c>
      <c r="C20" s="11"/>
      <c r="D20" s="11"/>
      <c r="E20" s="11"/>
      <c r="F20" s="29"/>
      <c r="H20" s="52"/>
    </row>
    <row r="21" spans="1:9" x14ac:dyDescent="0.25">
      <c r="C21" s="11"/>
      <c r="D21" s="11"/>
      <c r="E21" s="30" t="s">
        <v>25</v>
      </c>
      <c r="F21" s="31">
        <f>SUM(B17,F18,F19,B20)</f>
        <v>1050000</v>
      </c>
    </row>
    <row r="22" spans="1:9" ht="15.75" thickBot="1" x14ac:dyDescent="0.3">
      <c r="A22" s="26"/>
      <c r="B22" s="27"/>
      <c r="C22" s="27"/>
      <c r="D22" s="27"/>
      <c r="E22" s="32" t="s">
        <v>23</v>
      </c>
      <c r="F22" s="33">
        <f>F21/F6</f>
        <v>70000</v>
      </c>
    </row>
    <row r="23" spans="1:9" ht="18.75" x14ac:dyDescent="0.3">
      <c r="A23" s="9" t="s">
        <v>19</v>
      </c>
      <c r="B23" s="60"/>
      <c r="C23" s="60"/>
      <c r="D23" s="60"/>
      <c r="E23" s="60"/>
      <c r="F23" s="61"/>
    </row>
    <row r="24" spans="1:9" x14ac:dyDescent="0.25">
      <c r="A24" s="41" t="s">
        <v>28</v>
      </c>
      <c r="B24" s="11"/>
      <c r="C24" s="11"/>
      <c r="D24" s="11"/>
      <c r="E24" s="11"/>
      <c r="F24" s="14"/>
    </row>
    <row r="25" spans="1:9" x14ac:dyDescent="0.25">
      <c r="A25" s="18" t="s">
        <v>24</v>
      </c>
      <c r="B25" s="37">
        <f>0.65*F21</f>
        <v>682500</v>
      </c>
      <c r="C25" s="11"/>
      <c r="D25" s="11"/>
      <c r="E25" s="11" t="s">
        <v>6</v>
      </c>
      <c r="F25" s="42">
        <f>12*(PMT(B27/12,B26*12,-1))</f>
        <v>5.0592484047534053E-2</v>
      </c>
    </row>
    <row r="26" spans="1:9" x14ac:dyDescent="0.25">
      <c r="A26" s="18" t="s">
        <v>20</v>
      </c>
      <c r="B26" s="38">
        <v>30</v>
      </c>
      <c r="C26" s="11"/>
      <c r="D26" s="11"/>
      <c r="E26" s="11" t="s">
        <v>41</v>
      </c>
      <c r="F26" s="44">
        <f>B25/F21</f>
        <v>0.65</v>
      </c>
    </row>
    <row r="27" spans="1:9" x14ac:dyDescent="0.25">
      <c r="A27" s="18" t="s">
        <v>22</v>
      </c>
      <c r="B27" s="39">
        <v>0.03</v>
      </c>
      <c r="C27" s="11"/>
      <c r="D27" s="11"/>
      <c r="E27" s="11" t="s">
        <v>29</v>
      </c>
      <c r="F27" s="45">
        <f>F15/F28</f>
        <v>2.9945521425571493</v>
      </c>
    </row>
    <row r="28" spans="1:9" x14ac:dyDescent="0.25">
      <c r="A28" s="18" t="s">
        <v>21</v>
      </c>
      <c r="B28" s="40">
        <v>1.2</v>
      </c>
      <c r="C28" s="11"/>
      <c r="D28" s="11"/>
      <c r="E28" s="11" t="s">
        <v>7</v>
      </c>
      <c r="F28" s="47">
        <f>-PMT(B27/12,B26*12,B25)*12</f>
        <v>34529.370362441994</v>
      </c>
    </row>
    <row r="29" spans="1:9" x14ac:dyDescent="0.25">
      <c r="A29" s="18"/>
      <c r="B29" s="11"/>
      <c r="C29" s="11"/>
      <c r="D29" s="11"/>
      <c r="E29" s="51" t="s">
        <v>39</v>
      </c>
      <c r="F29" s="47">
        <f>F15-F28</f>
        <v>68870.629637558013</v>
      </c>
    </row>
    <row r="30" spans="1:9" x14ac:dyDescent="0.25">
      <c r="A30" s="41" t="s">
        <v>31</v>
      </c>
      <c r="B30" s="11"/>
      <c r="C30" s="11"/>
      <c r="D30" s="11"/>
      <c r="E30" s="11"/>
      <c r="F30" s="14"/>
    </row>
    <row r="31" spans="1:9" x14ac:dyDescent="0.25">
      <c r="A31" s="55" t="s">
        <v>8</v>
      </c>
      <c r="B31" s="49">
        <v>20000</v>
      </c>
      <c r="C31" s="11"/>
      <c r="D31" s="46"/>
      <c r="E31" s="11" t="s">
        <v>38</v>
      </c>
      <c r="F31" s="43">
        <f>(F15/B28/F25)</f>
        <v>1703151.5310793789</v>
      </c>
    </row>
    <row r="32" spans="1:9" x14ac:dyDescent="0.25">
      <c r="A32" s="18" t="s">
        <v>35</v>
      </c>
      <c r="B32" s="49">
        <v>100000</v>
      </c>
      <c r="C32" s="11"/>
      <c r="D32" s="11"/>
      <c r="E32" s="54" t="s">
        <v>42</v>
      </c>
      <c r="F32" s="12" t="str">
        <f>IF(B25&gt;F31,"Yes","No")</f>
        <v>No</v>
      </c>
    </row>
    <row r="33" spans="1:6" x14ac:dyDescent="0.25">
      <c r="A33" s="18" t="s">
        <v>34</v>
      </c>
      <c r="B33" s="50">
        <v>0</v>
      </c>
      <c r="C33" s="11"/>
      <c r="D33" s="11"/>
      <c r="E33" s="11"/>
      <c r="F33" s="14"/>
    </row>
    <row r="34" spans="1:6" x14ac:dyDescent="0.25">
      <c r="A34" s="18" t="s">
        <v>33</v>
      </c>
      <c r="B34" s="50">
        <v>0</v>
      </c>
      <c r="C34" s="11"/>
      <c r="D34" s="11"/>
      <c r="E34" s="51"/>
      <c r="F34" s="47"/>
    </row>
    <row r="35" spans="1:6" x14ac:dyDescent="0.25">
      <c r="A35" s="18" t="s">
        <v>32</v>
      </c>
      <c r="B35" s="50">
        <v>247500</v>
      </c>
      <c r="C35" s="11"/>
      <c r="D35" s="11"/>
      <c r="E35" s="11" t="s">
        <v>30</v>
      </c>
      <c r="F35" s="47">
        <f>F21-B25-B31</f>
        <v>347500</v>
      </c>
    </row>
    <row r="36" spans="1:6" ht="15.75" thickBot="1" x14ac:dyDescent="0.3">
      <c r="A36" s="26" t="s">
        <v>9</v>
      </c>
      <c r="B36" s="58">
        <v>0</v>
      </c>
      <c r="C36" s="27"/>
      <c r="D36" s="27"/>
      <c r="E36" s="32" t="s">
        <v>36</v>
      </c>
      <c r="F36" s="48">
        <f>-F35+SUM(B32:B36)</f>
        <v>0</v>
      </c>
    </row>
    <row r="41" spans="1:6" x14ac:dyDescent="0.25">
      <c r="F41" s="2"/>
    </row>
  </sheetData>
  <conditionalFormatting sqref="F32">
    <cfRule type="containsText" dxfId="0" priority="1" operator="containsText" text="Yes">
      <formula>NOT(ISERROR(SEARCH("Yes",F32)))</formula>
    </cfRule>
  </conditionalFormatting>
  <pageMargins left="0.7" right="0.7" top="0.75" bottom="0.75" header="0.3" footer="0.3"/>
  <pageSetup orientation="portrait" r:id="rId1"/>
  <ignoredErrors>
    <ignoredError sqref="F36"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E294126469FAC4D98FF27B6AB03CACA" ma:contentTypeVersion="10" ma:contentTypeDescription="Create a new document." ma:contentTypeScope="" ma:versionID="c109f9120fc653cab6801f63e9521f44">
  <xsd:schema xmlns:xsd="http://www.w3.org/2001/XMLSchema" xmlns:xs="http://www.w3.org/2001/XMLSchema" xmlns:p="http://schemas.microsoft.com/office/2006/metadata/properties" xmlns:ns2="ce0f1a82-6af9-405b-a9fc-7d24964b6113" xmlns:ns3="7624dfc0-7bb5-4a81-a5e4-01e56d7b35fa" targetNamespace="http://schemas.microsoft.com/office/2006/metadata/properties" ma:root="true" ma:fieldsID="d8432991a6204f6184835b5bb4b52f4f" ns2:_="" ns3:_="">
    <xsd:import namespace="ce0f1a82-6af9-405b-a9fc-7d24964b6113"/>
    <xsd:import namespace="7624dfc0-7bb5-4a81-a5e4-01e56d7b35f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0f1a82-6af9-405b-a9fc-7d24964b61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24dfc0-7bb5-4a81-a5e4-01e56d7b35f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324366C-BE5D-44D5-A462-0761ABD35A58}">
  <ds:schemaRefs>
    <ds:schemaRef ds:uri="http://schemas.microsoft.com/sharepoint/v3/contenttype/forms"/>
  </ds:schemaRefs>
</ds:datastoreItem>
</file>

<file path=customXml/itemProps2.xml><?xml version="1.0" encoding="utf-8"?>
<ds:datastoreItem xmlns:ds="http://schemas.openxmlformats.org/officeDocument/2006/customXml" ds:itemID="{FF29521F-51A9-434D-95F5-8B9E26DDDF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0f1a82-6af9-405b-a9fc-7d24964b6113"/>
    <ds:schemaRef ds:uri="7624dfc0-7bb5-4a81-a5e4-01e56d7b35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31D4226-308E-4A9A-8CF3-A5B2E39C071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About this Tool</vt:lpstr>
      <vt:lpstr>Definition of Terms</vt:lpstr>
      <vt:lpstr>New Construction or Rehab</vt:lpstr>
      <vt:lpstr>Refinance and Rehab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Terry Barnard</dc:creator>
  <cp:lastModifiedBy>Patton, Zachary</cp:lastModifiedBy>
  <dcterms:created xsi:type="dcterms:W3CDTF">2018-05-10T17:40:17Z</dcterms:created>
  <dcterms:modified xsi:type="dcterms:W3CDTF">2022-02-23T14:07:12Z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0x0101006E294126469FAC4D98FF27B6AB03CACA</vt:lpwstr>
  </property>
</Properties>
</file>